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ALS\AAC\AIT\COLANTONI\RDA PUBBLICHE\Procedure aperte\Gara Salesforce\DIGITAL CHANNEL\01_RdO\"/>
    </mc:Choice>
  </mc:AlternateContent>
  <xr:revisionPtr revIDLastSave="0" documentId="13_ncr:1_{E70F76D1-AB94-4436-B039-8D597614F90A}" xr6:coauthVersionLast="47" xr6:coauthVersionMax="47" xr10:uidLastSave="{00000000-0000-0000-0000-000000000000}"/>
  <bookViews>
    <workbookView xWindow="-108" yWindow="-108" windowWidth="23256" windowHeight="12576" xr2:uid="{888CFC05-76D2-46A0-87EC-B2C67961572E}"/>
  </bookViews>
  <sheets>
    <sheet name="OE" sheetId="2" r:id="rId1"/>
  </sheets>
  <definedNames>
    <definedName name="_xlnm._FilterDatabase" localSheetId="0" hidden="1">OE!$A$7:$E$8</definedName>
    <definedName name="_xlnm.Print_Area" localSheetId="0">OE!$A$6:$I$8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 l="1"/>
  <c r="G19" i="2"/>
  <c r="C33" i="2" s="1"/>
  <c r="G29" i="2"/>
  <c r="C34" i="2" s="1"/>
  <c r="D27" i="2"/>
  <c r="F27" i="2" s="1"/>
  <c r="D26" i="2"/>
  <c r="F26" i="2" s="1"/>
  <c r="D25" i="2"/>
  <c r="F25" i="2" s="1"/>
  <c r="D24" i="2"/>
  <c r="F24" i="2" s="1"/>
  <c r="D23" i="2"/>
  <c r="F23" i="2" s="1"/>
  <c r="D22" i="2"/>
  <c r="H18" i="2"/>
  <c r="I18" i="2" s="1"/>
  <c r="F18" i="2"/>
  <c r="H17" i="2"/>
  <c r="I17" i="2" s="1"/>
  <c r="F17" i="2"/>
  <c r="H16" i="2"/>
  <c r="I16" i="2" s="1"/>
  <c r="F16" i="2"/>
  <c r="H14" i="2"/>
  <c r="I14" i="2" s="1"/>
  <c r="F14" i="2"/>
  <c r="H13" i="2"/>
  <c r="I13" i="2" s="1"/>
  <c r="F13" i="2"/>
  <c r="H12" i="2"/>
  <c r="I12" i="2" s="1"/>
  <c r="F12" i="2"/>
  <c r="F8" i="2"/>
  <c r="F9" i="2"/>
  <c r="F10" i="2"/>
  <c r="H22" i="2"/>
  <c r="H23" i="2"/>
  <c r="H24" i="2"/>
  <c r="H25" i="2"/>
  <c r="H26" i="2"/>
  <c r="H27" i="2"/>
  <c r="H8" i="2"/>
  <c r="I8" i="2" s="1"/>
  <c r="H9" i="2"/>
  <c r="I9" i="2" s="1"/>
  <c r="H10" i="2"/>
  <c r="I10" i="2" s="1"/>
  <c r="E35" i="2" l="1"/>
  <c r="E37" i="2" s="1"/>
  <c r="E41" i="2" s="1"/>
  <c r="I27" i="2"/>
  <c r="I26" i="2"/>
  <c r="I25" i="2"/>
  <c r="I24" i="2"/>
  <c r="I23" i="2"/>
  <c r="I22" i="2"/>
  <c r="F22" i="2"/>
</calcChain>
</file>

<file path=xl/sharedStrings.xml><?xml version="1.0" encoding="utf-8"?>
<sst xmlns="http://schemas.openxmlformats.org/spreadsheetml/2006/main" count="105" uniqueCount="68">
  <si>
    <t>NR</t>
  </si>
  <si>
    <t>ONERI DELLA SICUREZZA NON SOGGETTI A RIBASSO</t>
  </si>
  <si>
    <t>% RIBASSO OFFERTO</t>
  </si>
  <si>
    <t>Dichiarazione da compilare a cura del Concorrente</t>
  </si>
  <si>
    <t>u.m.</t>
  </si>
  <si>
    <t>Q.tà</t>
  </si>
  <si>
    <t>TOTALE A BASE D'ASTA (€)</t>
  </si>
  <si>
    <t>gg/uu</t>
  </si>
  <si>
    <t>TARIFFA A BASE D'ASTA (€)</t>
  </si>
  <si>
    <t>IMPORTO UNITARIO A BASE D'ASTA (€)</t>
  </si>
  <si>
    <t>IMPORTO UNITARIO OFFERTO AL NETTO DI RIBASSO</t>
  </si>
  <si>
    <t>TARIFFA OFFERTA AL NETTO DI RIBASSO</t>
  </si>
  <si>
    <t>IMPORTO TOTALE OFFERTO AL NETTO DI RIBASSO</t>
  </si>
  <si>
    <t>SCHEMA DI OFFERTA ECONOMICA</t>
  </si>
  <si>
    <t>1.1</t>
  </si>
  <si>
    <t>1.2</t>
  </si>
  <si>
    <t>1.3</t>
  </si>
  <si>
    <t>TOTALE</t>
  </si>
  <si>
    <t>TOTALE IMPORTO A BASE D'ASTA</t>
  </si>
  <si>
    <t xml:space="preserve">RIBASSO MEDIO PONDERATO OFFERTO </t>
  </si>
  <si>
    <t>TOTALE IMPORTO OFFERTO</t>
  </si>
  <si>
    <t>(Indicare con una x)</t>
  </si>
  <si>
    <t>INOLTRE DICHIARA
che, ai sensi dell’art. 108, comma 9, del Codice</t>
  </si>
  <si>
    <r>
      <rPr>
        <b/>
        <sz val="22"/>
        <rFont val="Calibri Light"/>
        <family val="2"/>
        <scheme val="major"/>
      </rPr>
      <t>COSTI RELATIVI ALLA SICUREZZA DA RISCHIO SPECIFICO (o aziendali)</t>
    </r>
    <r>
      <rPr>
        <sz val="22"/>
        <rFont val="Calibri Light"/>
        <family val="2"/>
        <scheme val="major"/>
      </rPr>
      <t xml:space="preserve">
Tali costi risultano congrui rispetto all’entità ed alle caratteristiche delle prestazioni oggetto dell’appalto</t>
    </r>
  </si>
  <si>
    <t>oppure</t>
  </si>
  <si>
    <r>
      <t xml:space="preserve">I COSTI DELLA MANODOPERA </t>
    </r>
    <r>
      <rPr>
        <sz val="22"/>
        <rFont val="Calibri Light"/>
        <family val="2"/>
        <scheme val="major"/>
      </rPr>
      <t>sono pari o superiori a quelli indicati nei documenti a base di gara</t>
    </r>
  </si>
  <si>
    <r>
      <t xml:space="preserve">I COSTI DELLA MANODOPERA sono pari ad €                                                                            
</t>
    </r>
    <r>
      <rPr>
        <sz val="22"/>
        <rFont val="Calibri Light"/>
        <family val="2"/>
        <scheme val="major"/>
      </rPr>
      <t>Tali costi derivano da una più efficiente organizzazione aziendale e, pertanto, viene allegata alla presente una relazione, ed eventuale documentazione a comprova, nella quale si dimostrano le ragioni tecnico-organizzative alla base di tale diverso valore indicato.</t>
    </r>
  </si>
  <si>
    <t>Documento informatico firmato digitalmente ai sensi del D. Lgs. n. 82/2005 s.m.i. e norme collegate, il quale sostituisce il documento cartaceo e la firma autografa.</t>
  </si>
  <si>
    <t>Gara europea a procedura aperta per l’affidamento dei Servizi di sviluppo e manutenzione delle applicazioni su piattaforma Salesforce per il modulo Field Service</t>
  </si>
  <si>
    <t>canone trimestrale</t>
  </si>
  <si>
    <t>2.1</t>
  </si>
  <si>
    <t>2.2</t>
  </si>
  <si>
    <t>2.3</t>
  </si>
  <si>
    <t>Q.tà
massima stimata nel triennio</t>
  </si>
  <si>
    <r>
      <t xml:space="preserve">NOTA alla compilazione dello Schema di Offerta Economica
</t>
    </r>
    <r>
      <rPr>
        <sz val="24"/>
        <rFont val="Calibri Light"/>
        <family val="2"/>
        <scheme val="major"/>
      </rPr>
      <t xml:space="preserve">- le celle da compilare sono solamente quelle in </t>
    </r>
    <r>
      <rPr>
        <b/>
        <sz val="24"/>
        <color theme="9" tint="0.39997558519241921"/>
        <rFont val="Calibri Light"/>
        <family val="2"/>
        <scheme val="major"/>
      </rPr>
      <t>VERDE</t>
    </r>
    <r>
      <rPr>
        <sz val="24"/>
        <rFont val="Calibri Light"/>
        <family val="2"/>
        <scheme val="major"/>
      </rPr>
      <t xml:space="preserve">;
- l’offerta economica è sottoscritta digitalmente con le modalità indicate per la sottoscrizione della domanda di cui al paragrafo  “Domanda di partecipazione ed eventuale procura” del Disciplinare di gara;
- il ribasso, indicato nella </t>
    </r>
    <r>
      <rPr>
        <b/>
        <sz val="24"/>
        <rFont val="Calibri Light"/>
        <family val="2"/>
        <scheme val="major"/>
      </rPr>
      <t>cella F25</t>
    </r>
    <r>
      <rPr>
        <sz val="24"/>
        <rFont val="Calibri Light"/>
        <family val="2"/>
        <scheme val="major"/>
      </rPr>
      <t xml:space="preserve"> sarà utilizzato per determinare la graduatoria finale. Tale valore dovrà esser risportato altresì nell'apposita sezione della Busta C Economica.</t>
    </r>
  </si>
  <si>
    <r>
      <t xml:space="preserve">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
OFFRE,
</t>
    </r>
    <r>
      <rPr>
        <sz val="22"/>
        <color theme="1"/>
        <rFont val="Calibri Light"/>
        <family val="2"/>
        <scheme val="major"/>
      </rPr>
      <t xml:space="preserve">sotto la sua responsabilità civile e penale ai sensi del D.P.R. n. 445/2000 e s.m.i., i </t>
    </r>
    <r>
      <rPr>
        <b/>
        <u/>
        <sz val="22"/>
        <color theme="1"/>
        <rFont val="Calibri Light"/>
        <family val="2"/>
        <scheme val="major"/>
      </rPr>
      <t xml:space="preserve">seguenti ribassi % </t>
    </r>
    <r>
      <rPr>
        <sz val="22"/>
        <color theme="1"/>
        <rFont val="Calibri Light"/>
        <family val="2"/>
        <scheme val="major"/>
      </rPr>
      <t xml:space="preserve"> relativi l’appalto in oggetto, da applicarsi sugli importi unitari a base di gara, al netto di IVA, nonché degli oneri della sicurezza</t>
    </r>
  </si>
  <si>
    <t>% RIBASSO UNICO OFFERTO</t>
  </si>
  <si>
    <t>% RIBASSO MEDIO PONDERATO OFFERTO APPLICATION DEVELOPMENT SERVICES</t>
  </si>
  <si>
    <t>% RIBASSO UNICO OFFERTO APPLICATION MANAGEMENT SERVICES</t>
  </si>
  <si>
    <t>Scrum Master/Functional Lead</t>
  </si>
  <si>
    <t>3.1</t>
  </si>
  <si>
    <t>3.2</t>
  </si>
  <si>
    <t>3.3</t>
  </si>
  <si>
    <t>% RIBASSO MEDIO PONDERATO OFFERTO APPLICATION MANAGEMENT SERVICES</t>
  </si>
  <si>
    <t>COEFFICIENTE PONDERALE AMS (%)</t>
  </si>
  <si>
    <t>COEFFICIENTE PONDERALE ADS (%)</t>
  </si>
  <si>
    <t>Project Manager/ Heroku/Sales/Service/IT Architect / Marketing Cloud Expert/ IT Infrastructure Specialist / IT Security Specialist / Data Architect / Agile Coach</t>
  </si>
  <si>
    <t>Sales/Service/Senior Business Analyst / Senior Technical Analyst / Analista programmatore/Developer Analyst Senior</t>
  </si>
  <si>
    <t>Sales/Service/Business Analyst / Technical Analyst / Analista programmatore/Developer Junior</t>
  </si>
  <si>
    <t>Senior Software/app Developer / Heroku Senior Software/app Developer / Data scientist / UX/UI Specialist / RPA Specialist / SecDevOps Specialist / Support Specialist / Senior app Developer Android / Senior app Developer iOS / Backend Senior Software Developer / Grafico/UX/Web Designer</t>
  </si>
  <si>
    <t>Application Development Services 
(rif. par. 2.3 Capitolato Tecnico)</t>
  </si>
  <si>
    <t>Software/app Developer / Heroku Software/app Developer / Marketing Cloud Developer / Quality/Test Specialist / app Developer Android / app Developer iOS / Backend Software Developer</t>
  </si>
  <si>
    <t>4.1</t>
  </si>
  <si>
    <t>4.2</t>
  </si>
  <si>
    <t>4.3</t>
  </si>
  <si>
    <t>4.4</t>
  </si>
  <si>
    <t>4.5</t>
  </si>
  <si>
    <t>4.6</t>
  </si>
  <si>
    <t>*Con riferimento alle figure professionali del Release Manager e del DevOps Release Manager, in caso di attivazione, le stesse saranno remunerate applicando le tariffe offerte in relazione alle figure di cui ai punti 4.3 o, in alternativa, 4.4 sulla base del livello di seniority delle medesime. 
** Le quantità di gg/uu indicate sono da intendersi come indicative e non vincolanti per la Committente.</t>
  </si>
  <si>
    <r>
      <t xml:space="preserve">Manutenzione Correttiva e Service Request Management </t>
    </r>
    <r>
      <rPr>
        <b/>
        <sz val="22"/>
        <color theme="1"/>
        <rFont val="Calibri Light"/>
        <family val="2"/>
        <scheme val="major"/>
      </rPr>
      <t>- 2026</t>
    </r>
  </si>
  <si>
    <r>
      <t xml:space="preserve">Manutenzione Correttiva e Service Request Management </t>
    </r>
    <r>
      <rPr>
        <b/>
        <sz val="22"/>
        <color theme="1"/>
        <rFont val="Calibri Light"/>
        <family val="2"/>
        <scheme val="major"/>
      </rPr>
      <t>- 2027</t>
    </r>
    <r>
      <rPr>
        <sz val="11"/>
        <color theme="1"/>
        <rFont val="Calibri"/>
        <family val="2"/>
        <scheme val="minor"/>
      </rPr>
      <t/>
    </r>
  </si>
  <si>
    <r>
      <t xml:space="preserve">Manutenzione Correttiva e Service Request Management </t>
    </r>
    <r>
      <rPr>
        <b/>
        <sz val="22"/>
        <color theme="1"/>
        <rFont val="Calibri Light"/>
        <family val="2"/>
        <scheme val="major"/>
      </rPr>
      <t>- 2028</t>
    </r>
    <r>
      <rPr>
        <sz val="11"/>
        <color theme="1"/>
        <rFont val="Calibri"/>
        <family val="2"/>
        <scheme val="minor"/>
      </rPr>
      <t/>
    </r>
  </si>
  <si>
    <t>Application Management Services 
(rif. par. 2.2 Capitolato Tecnico) -
 PERIMETRO SITO WEB
(rif. par. 3.2 Capitolato Tecnico)</t>
  </si>
  <si>
    <r>
      <t xml:space="preserve">Manutenzione Correttiva e Service Request Management - </t>
    </r>
    <r>
      <rPr>
        <b/>
        <sz val="22"/>
        <color theme="1"/>
        <rFont val="Calibri Light"/>
        <family val="2"/>
        <scheme val="major"/>
      </rPr>
      <t>2026</t>
    </r>
  </si>
  <si>
    <r>
      <t xml:space="preserve">Manutenzione Correttiva e Service Request Management - </t>
    </r>
    <r>
      <rPr>
        <b/>
        <sz val="22"/>
        <color theme="1"/>
        <rFont val="Calibri Light"/>
        <family val="2"/>
        <scheme val="major"/>
      </rPr>
      <t>2027</t>
    </r>
    <r>
      <rPr>
        <sz val="11"/>
        <color theme="1"/>
        <rFont val="Calibri"/>
        <family val="2"/>
        <scheme val="minor"/>
      </rPr>
      <t/>
    </r>
  </si>
  <si>
    <r>
      <t xml:space="preserve">Manutenzione Correttiva e Service Request Management - </t>
    </r>
    <r>
      <rPr>
        <b/>
        <sz val="22"/>
        <color theme="1"/>
        <rFont val="Calibri Light"/>
        <family val="2"/>
        <scheme val="major"/>
      </rPr>
      <t>2028</t>
    </r>
    <r>
      <rPr>
        <sz val="11"/>
        <color theme="1"/>
        <rFont val="Calibri"/>
        <family val="2"/>
        <scheme val="minor"/>
      </rPr>
      <t/>
    </r>
  </si>
  <si>
    <t>Application Management Services 
(rif. par. 2.2 Capitolato Tecnico) -
 PERIMETRO CRM
(rif. par. 3.1 Capitolato Tecnico)</t>
  </si>
  <si>
    <t>Application Management Services 
(rif. par. 2.2 Capitolato Tecnico) -
 PERIMETRO APP MOBILE
(rif. par. 3.1 Capitolato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</si>
</sst>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19" x14ac:knownFonts="1">
    <font>
      <sz val="11"/>
      <color theme="1"/>
      <name val="Calibri"/>
      <family val="2"/>
      <scheme val="minor"/>
    </font>
    <font>
      <sz val="11"/>
      <color theme="1"/>
      <name val="Calibri"/>
      <family val="2"/>
      <scheme val="minor"/>
    </font>
    <font>
      <sz val="8"/>
      <name val="Calibri"/>
      <family val="2"/>
      <scheme val="minor"/>
    </font>
    <font>
      <i/>
      <sz val="22"/>
      <color rgb="FFFF0000"/>
      <name val="Calibri Light"/>
      <family val="2"/>
    </font>
    <font>
      <sz val="22"/>
      <color theme="1"/>
      <name val="Calibri Light"/>
      <family val="2"/>
      <scheme val="major"/>
    </font>
    <font>
      <b/>
      <sz val="22"/>
      <color rgb="FF000000"/>
      <name val="Calibri Light"/>
      <family val="2"/>
      <scheme val="major"/>
    </font>
    <font>
      <b/>
      <i/>
      <sz val="22"/>
      <color rgb="FF000000"/>
      <name val="Calibri Light"/>
      <family val="2"/>
      <scheme val="major"/>
    </font>
    <font>
      <b/>
      <sz val="22"/>
      <color theme="1"/>
      <name val="Calibri Light"/>
      <family val="2"/>
      <scheme val="major"/>
    </font>
    <font>
      <b/>
      <sz val="22"/>
      <color theme="0"/>
      <name val="Calibri Light"/>
      <family val="2"/>
      <scheme val="major"/>
    </font>
    <font>
      <b/>
      <sz val="22"/>
      <color rgb="FFFF0000"/>
      <name val="Calibri Light"/>
      <family val="2"/>
      <scheme val="major"/>
    </font>
    <font>
      <b/>
      <sz val="22"/>
      <name val="Calibri Light"/>
      <family val="2"/>
      <scheme val="major"/>
    </font>
    <font>
      <sz val="22"/>
      <name val="Calibri Light"/>
      <family val="2"/>
      <scheme val="major"/>
    </font>
    <font>
      <b/>
      <i/>
      <sz val="22"/>
      <name val="Calibri Light"/>
      <family val="2"/>
      <scheme val="major"/>
    </font>
    <font>
      <i/>
      <sz val="22"/>
      <name val="Calibri Light"/>
      <family val="2"/>
      <scheme val="major"/>
    </font>
    <font>
      <b/>
      <sz val="24"/>
      <name val="Calibri Light"/>
      <family val="2"/>
      <scheme val="major"/>
    </font>
    <font>
      <b/>
      <sz val="24"/>
      <color theme="9" tint="0.39997558519241921"/>
      <name val="Calibri Light"/>
      <family val="2"/>
      <scheme val="major"/>
    </font>
    <font>
      <sz val="24"/>
      <name val="Calibri Light"/>
      <family val="2"/>
      <scheme val="major"/>
    </font>
    <font>
      <b/>
      <u/>
      <sz val="22"/>
      <color theme="1"/>
      <name val="Calibri Light"/>
      <family val="2"/>
      <scheme val="major"/>
    </font>
    <font>
      <i/>
      <sz val="22"/>
      <color theme="1"/>
      <name val="Calibri Light"/>
      <family val="2"/>
      <scheme val="major"/>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3" fillId="0" borderId="0" xfId="0" applyFont="1" applyAlignment="1">
      <alignment vertical="center"/>
    </xf>
    <xf numFmtId="0" fontId="4" fillId="0" borderId="0" xfId="0" applyFont="1"/>
    <xf numFmtId="0" fontId="6" fillId="0" borderId="0" xfId="0" applyFont="1" applyAlignment="1">
      <alignment vertical="center" wrapText="1"/>
    </xf>
    <xf numFmtId="0" fontId="4" fillId="0" borderId="0" xfId="0" applyFont="1" applyAlignment="1">
      <alignment horizontal="centerContinuous"/>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xf>
    <xf numFmtId="0" fontId="4" fillId="4" borderId="0" xfId="0" applyFont="1" applyFill="1"/>
    <xf numFmtId="0" fontId="9" fillId="0" borderId="0" xfId="0" applyFont="1" applyAlignment="1">
      <alignment vertical="center"/>
    </xf>
    <xf numFmtId="164" fontId="4" fillId="0" borderId="0" xfId="0" applyNumberFormat="1" applyFont="1"/>
    <xf numFmtId="164" fontId="8" fillId="4" borderId="0" xfId="0" applyNumberFormat="1" applyFont="1" applyFill="1" applyAlignment="1">
      <alignment horizontal="center" vertical="center"/>
    </xf>
    <xf numFmtId="10" fontId="4" fillId="0" borderId="0" xfId="1" applyNumberFormat="1" applyFont="1"/>
    <xf numFmtId="165" fontId="8" fillId="4" borderId="0" xfId="1" applyNumberFormat="1" applyFont="1" applyFill="1" applyBorder="1" applyAlignment="1">
      <alignment horizontal="center" vertical="center"/>
    </xf>
    <xf numFmtId="0" fontId="4" fillId="0" borderId="7" xfId="0" applyFont="1" applyBorder="1"/>
    <xf numFmtId="164" fontId="8" fillId="4" borderId="7" xfId="0" applyNumberFormat="1" applyFont="1" applyFill="1" applyBorder="1" applyAlignment="1">
      <alignment horizontal="center" vertical="center"/>
    </xf>
    <xf numFmtId="164" fontId="10" fillId="7" borderId="10" xfId="0" applyNumberFormat="1" applyFont="1" applyFill="1" applyBorder="1" applyAlignment="1">
      <alignment horizontal="center" vertical="center"/>
    </xf>
    <xf numFmtId="0" fontId="9" fillId="0" borderId="7" xfId="0" applyFont="1" applyBorder="1" applyAlignment="1">
      <alignment vertical="center"/>
    </xf>
    <xf numFmtId="0" fontId="10" fillId="0" borderId="8" xfId="0" applyFont="1" applyBorder="1" applyAlignment="1">
      <alignment horizontal="center" vertical="center"/>
    </xf>
    <xf numFmtId="0" fontId="10" fillId="7" borderId="10" xfId="0" applyFont="1" applyFill="1" applyBorder="1" applyAlignment="1">
      <alignment horizontal="center" vertical="center"/>
    </xf>
    <xf numFmtId="0" fontId="10" fillId="0" borderId="10" xfId="0" applyFont="1" applyBorder="1" applyAlignment="1">
      <alignment horizontal="center" vertical="center"/>
    </xf>
    <xf numFmtId="164" fontId="10" fillId="7" borderId="13" xfId="0" applyNumberFormat="1" applyFont="1" applyFill="1" applyBorder="1" applyAlignment="1">
      <alignment horizontal="center" vertical="center"/>
    </xf>
    <xf numFmtId="0" fontId="4" fillId="0" borderId="1" xfId="0" applyFont="1" applyBorder="1" applyAlignment="1">
      <alignment horizontal="left" vertical="center" wrapText="1"/>
    </xf>
    <xf numFmtId="164" fontId="7" fillId="3" borderId="1" xfId="0" applyNumberFormat="1" applyFont="1" applyFill="1" applyBorder="1" applyAlignment="1">
      <alignment horizontal="center" vertical="center"/>
    </xf>
    <xf numFmtId="165" fontId="8" fillId="5" borderId="19" xfId="1" applyNumberFormat="1"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wrapText="1"/>
    </xf>
    <xf numFmtId="165" fontId="7" fillId="7" borderId="1" xfId="0" applyNumberFormat="1" applyFont="1" applyFill="1" applyBorder="1" applyAlignment="1" applyProtection="1">
      <alignment horizontal="center" vertical="center"/>
      <protection locked="0"/>
    </xf>
    <xf numFmtId="164" fontId="10" fillId="6" borderId="1" xfId="0" applyNumberFormat="1" applyFont="1" applyFill="1" applyBorder="1" applyAlignment="1">
      <alignment horizontal="center" vertical="center"/>
    </xf>
    <xf numFmtId="164" fontId="4" fillId="4" borderId="0" xfId="0" applyNumberFormat="1" applyFont="1" applyFill="1"/>
    <xf numFmtId="9" fontId="4" fillId="0" borderId="0" xfId="1" applyFont="1"/>
    <xf numFmtId="9" fontId="4" fillId="0" borderId="0" xfId="1" applyFont="1" applyFill="1"/>
    <xf numFmtId="9" fontId="4" fillId="4" borderId="0" xfId="1" applyFont="1" applyFill="1"/>
    <xf numFmtId="165" fontId="8" fillId="5" borderId="23"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164" fontId="4" fillId="2"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165" fontId="8" fillId="5" borderId="1" xfId="0" applyNumberFormat="1" applyFont="1" applyFill="1" applyBorder="1" applyAlignment="1">
      <alignment horizontal="center" vertical="center"/>
    </xf>
    <xf numFmtId="164" fontId="10" fillId="6" borderId="9" xfId="0" applyNumberFormat="1" applyFont="1" applyFill="1" applyBorder="1" applyAlignment="1">
      <alignment vertical="center"/>
    </xf>
    <xf numFmtId="164" fontId="10" fillId="6" borderId="27" xfId="0" applyNumberFormat="1" applyFont="1" applyFill="1" applyBorder="1" applyAlignment="1">
      <alignment vertical="center"/>
    </xf>
    <xf numFmtId="164" fontId="10" fillId="6" borderId="6" xfId="0" applyNumberFormat="1" applyFont="1" applyFill="1" applyBorder="1" applyAlignment="1">
      <alignment vertical="center"/>
    </xf>
    <xf numFmtId="164" fontId="10" fillId="6" borderId="2" xfId="0" applyNumberFormat="1" applyFont="1" applyFill="1" applyBorder="1" applyAlignment="1">
      <alignment vertical="center"/>
    </xf>
    <xf numFmtId="164" fontId="8" fillId="5" borderId="12" xfId="0" applyNumberFormat="1" applyFont="1" applyFill="1" applyBorder="1" applyAlignment="1">
      <alignment horizontal="center" vertical="center" wrapText="1"/>
    </xf>
    <xf numFmtId="164" fontId="10" fillId="6" borderId="1" xfId="0" applyNumberFormat="1" applyFont="1" applyFill="1" applyBorder="1" applyAlignment="1">
      <alignment horizontal="center" vertical="center" wrapText="1"/>
    </xf>
    <xf numFmtId="165" fontId="10" fillId="3"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8" fillId="0" borderId="0" xfId="0" applyFont="1" applyAlignment="1">
      <alignment horizontal="left" vertical="center" wrapText="1"/>
    </xf>
    <xf numFmtId="0" fontId="10" fillId="6" borderId="1" xfId="0" applyFont="1" applyFill="1" applyBorder="1" applyAlignment="1">
      <alignment horizontal="center" vertical="center" wrapText="1"/>
    </xf>
    <xf numFmtId="165" fontId="7" fillId="7" borderId="1" xfId="0" applyNumberFormat="1" applyFont="1" applyFill="1" applyBorder="1" applyAlignment="1" applyProtection="1">
      <alignment horizontal="center" vertical="center"/>
      <protection locked="0"/>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5" borderId="27" xfId="0" applyFont="1" applyFill="1" applyBorder="1" applyAlignment="1">
      <alignment horizontal="left" vertical="center"/>
    </xf>
    <xf numFmtId="0" fontId="8" fillId="5" borderId="6" xfId="0" applyFont="1" applyFill="1" applyBorder="1" applyAlignment="1">
      <alignment horizontal="left" vertical="center"/>
    </xf>
    <xf numFmtId="0" fontId="8" fillId="5" borderId="2" xfId="0" applyFont="1" applyFill="1" applyBorder="1" applyAlignment="1">
      <alignment horizontal="left" vertical="center"/>
    </xf>
    <xf numFmtId="0" fontId="14" fillId="0" borderId="1" xfId="0" applyFont="1" applyBorder="1" applyAlignment="1">
      <alignment horizontal="left" vertical="center" wrapText="1"/>
    </xf>
    <xf numFmtId="0" fontId="12" fillId="0" borderId="0" xfId="0" applyFont="1" applyAlignment="1">
      <alignment horizontal="left"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1" fillId="0" borderId="17" xfId="0" applyFont="1" applyBorder="1" applyAlignment="1">
      <alignment horizontal="left" vertical="center" wrapText="1"/>
    </xf>
    <xf numFmtId="0" fontId="11" fillId="0" borderId="6" xfId="0" applyFont="1" applyBorder="1" applyAlignment="1">
      <alignment horizontal="left" vertical="center"/>
    </xf>
    <xf numFmtId="0" fontId="11" fillId="0" borderId="2"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3" fillId="0" borderId="17"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A1:N53"/>
  <sheetViews>
    <sheetView showGridLines="0" tabSelected="1" zoomScale="40" zoomScaleNormal="40" zoomScaleSheetLayoutView="85" workbookViewId="0">
      <selection activeCell="F48" sqref="F48"/>
    </sheetView>
  </sheetViews>
  <sheetFormatPr defaultColWidth="8.77734375" defaultRowHeight="28.8" x14ac:dyDescent="0.55000000000000004"/>
  <cols>
    <col min="1" max="1" width="11.77734375" style="2" customWidth="1"/>
    <col min="2" max="2" width="113.88671875" style="2" customWidth="1"/>
    <col min="3" max="3" width="33.77734375" style="2" customWidth="1"/>
    <col min="4" max="4" width="48.44140625" style="2" customWidth="1"/>
    <col min="5" max="5" width="42.21875" style="2" customWidth="1"/>
    <col min="6" max="6" width="42.5546875" style="2" customWidth="1"/>
    <col min="7" max="7" width="61.21875" style="2" customWidth="1"/>
    <col min="8" max="8" width="48.33203125" style="2" customWidth="1"/>
    <col min="9" max="9" width="45.77734375" style="2" customWidth="1"/>
    <col min="10" max="10" width="32.77734375" style="2" customWidth="1"/>
    <col min="11" max="11" width="9.77734375" style="2" customWidth="1"/>
    <col min="12" max="12" width="30.109375" style="2" customWidth="1"/>
    <col min="13" max="13" width="8.77734375" style="2"/>
    <col min="14" max="14" width="27.44140625" style="32" customWidth="1"/>
    <col min="15" max="16384" width="8.77734375" style="2"/>
  </cols>
  <sheetData>
    <row r="1" spans="1:12" ht="36.450000000000003" customHeight="1" thickBot="1" x14ac:dyDescent="0.6">
      <c r="A1" s="1" t="s">
        <v>3</v>
      </c>
    </row>
    <row r="2" spans="1:12" ht="104.1" customHeight="1" thickBot="1" x14ac:dyDescent="0.6">
      <c r="A2" s="50" t="s">
        <v>13</v>
      </c>
      <c r="B2" s="51"/>
      <c r="C2" s="51"/>
      <c r="D2" s="51"/>
      <c r="E2" s="51"/>
      <c r="F2" s="51"/>
      <c r="G2" s="51"/>
      <c r="H2" s="51"/>
      <c r="I2" s="52"/>
      <c r="J2" s="3"/>
      <c r="K2" s="3"/>
    </row>
    <row r="3" spans="1:12" ht="121.05" customHeight="1" thickBot="1" x14ac:dyDescent="0.6">
      <c r="A3" s="56" t="s">
        <v>28</v>
      </c>
      <c r="B3" s="57"/>
      <c r="C3" s="57"/>
      <c r="D3" s="57"/>
      <c r="E3" s="57"/>
      <c r="F3" s="57"/>
      <c r="G3" s="57"/>
      <c r="H3" s="57"/>
      <c r="I3" s="58"/>
    </row>
    <row r="4" spans="1:12" ht="342" customHeight="1" thickBot="1" x14ac:dyDescent="0.6">
      <c r="A4" s="53" t="s">
        <v>35</v>
      </c>
      <c r="B4" s="54"/>
      <c r="C4" s="54"/>
      <c r="D4" s="54"/>
      <c r="E4" s="54"/>
      <c r="F4" s="54"/>
      <c r="G4" s="54"/>
      <c r="H4" s="54"/>
      <c r="I4" s="55"/>
      <c r="J4" s="4"/>
      <c r="K4" s="4"/>
    </row>
    <row r="5" spans="1:12" ht="9.6" customHeight="1" x14ac:dyDescent="0.55000000000000004"/>
    <row r="6" spans="1:12" ht="7.05" customHeight="1" thickBot="1" x14ac:dyDescent="0.6"/>
    <row r="7" spans="1:12" ht="130.19999999999999" customHeight="1" x14ac:dyDescent="0.55000000000000004">
      <c r="A7" s="25" t="s">
        <v>0</v>
      </c>
      <c r="B7" s="26" t="s">
        <v>66</v>
      </c>
      <c r="C7" s="27" t="s">
        <v>4</v>
      </c>
      <c r="D7" s="27" t="s">
        <v>5</v>
      </c>
      <c r="E7" s="26" t="s">
        <v>9</v>
      </c>
      <c r="F7" s="26" t="s">
        <v>6</v>
      </c>
      <c r="G7" s="27" t="s">
        <v>36</v>
      </c>
      <c r="H7" s="26" t="s">
        <v>10</v>
      </c>
      <c r="I7" s="28" t="s">
        <v>12</v>
      </c>
    </row>
    <row r="8" spans="1:12" ht="77.400000000000006" customHeight="1" x14ac:dyDescent="0.55000000000000004">
      <c r="A8" s="36" t="s">
        <v>14</v>
      </c>
      <c r="B8" s="22" t="s">
        <v>59</v>
      </c>
      <c r="C8" s="5" t="s">
        <v>29</v>
      </c>
      <c r="D8" s="6">
        <v>4</v>
      </c>
      <c r="E8" s="23">
        <v>97875</v>
      </c>
      <c r="F8" s="7">
        <f t="shared" ref="F8:F18" si="0">E8*D8</f>
        <v>391500</v>
      </c>
      <c r="G8" s="61"/>
      <c r="H8" s="7">
        <f>E8-(E8*$G$8)</f>
        <v>97875</v>
      </c>
      <c r="I8" s="37">
        <f>H8*D8</f>
        <v>391500</v>
      </c>
      <c r="J8" s="10"/>
      <c r="L8" s="10"/>
    </row>
    <row r="9" spans="1:12" ht="93.6" customHeight="1" x14ac:dyDescent="0.55000000000000004">
      <c r="A9" s="36" t="s">
        <v>15</v>
      </c>
      <c r="B9" s="22" t="s">
        <v>60</v>
      </c>
      <c r="C9" s="5" t="s">
        <v>29</v>
      </c>
      <c r="D9" s="6">
        <v>4</v>
      </c>
      <c r="E9" s="23">
        <v>72562.5</v>
      </c>
      <c r="F9" s="7">
        <f t="shared" si="0"/>
        <v>290250</v>
      </c>
      <c r="G9" s="61"/>
      <c r="H9" s="7">
        <f>E9-(E9*$G$8)</f>
        <v>72562.5</v>
      </c>
      <c r="I9" s="37">
        <f>H9*D9</f>
        <v>290250</v>
      </c>
    </row>
    <row r="10" spans="1:12" ht="83.1" customHeight="1" thickBot="1" x14ac:dyDescent="0.6">
      <c r="A10" s="36" t="s">
        <v>16</v>
      </c>
      <c r="B10" s="22" t="s">
        <v>61</v>
      </c>
      <c r="C10" s="5" t="s">
        <v>29</v>
      </c>
      <c r="D10" s="6">
        <v>4</v>
      </c>
      <c r="E10" s="23">
        <v>72562.5</v>
      </c>
      <c r="F10" s="7">
        <f t="shared" si="0"/>
        <v>290250</v>
      </c>
      <c r="G10" s="61"/>
      <c r="H10" s="7">
        <f>E10-(E10*$G$8)</f>
        <v>72562.5</v>
      </c>
      <c r="I10" s="37">
        <f>H10*D10</f>
        <v>290250</v>
      </c>
    </row>
    <row r="11" spans="1:12" ht="130.19999999999999" customHeight="1" x14ac:dyDescent="0.55000000000000004">
      <c r="A11" s="25" t="s">
        <v>0</v>
      </c>
      <c r="B11" s="26" t="s">
        <v>62</v>
      </c>
      <c r="C11" s="27" t="s">
        <v>4</v>
      </c>
      <c r="D11" s="27" t="s">
        <v>5</v>
      </c>
      <c r="E11" s="26" t="s">
        <v>9</v>
      </c>
      <c r="F11" s="26" t="s">
        <v>6</v>
      </c>
      <c r="G11" s="27" t="s">
        <v>36</v>
      </c>
      <c r="H11" s="26" t="s">
        <v>10</v>
      </c>
      <c r="I11" s="28" t="s">
        <v>12</v>
      </c>
    </row>
    <row r="12" spans="1:12" ht="77.400000000000006" customHeight="1" x14ac:dyDescent="0.55000000000000004">
      <c r="A12" s="36" t="s">
        <v>30</v>
      </c>
      <c r="B12" s="22" t="s">
        <v>63</v>
      </c>
      <c r="C12" s="5" t="s">
        <v>29</v>
      </c>
      <c r="D12" s="6">
        <v>4</v>
      </c>
      <c r="E12" s="23">
        <v>23375</v>
      </c>
      <c r="F12" s="7">
        <f t="shared" si="0"/>
        <v>93500</v>
      </c>
      <c r="G12" s="61"/>
      <c r="H12" s="7">
        <f>E12-(E12*$G$8)</f>
        <v>23375</v>
      </c>
      <c r="I12" s="37">
        <f>H12*D12</f>
        <v>93500</v>
      </c>
      <c r="J12" s="10"/>
    </row>
    <row r="13" spans="1:12" ht="93.6" customHeight="1" x14ac:dyDescent="0.55000000000000004">
      <c r="A13" s="36" t="s">
        <v>31</v>
      </c>
      <c r="B13" s="22" t="s">
        <v>64</v>
      </c>
      <c r="C13" s="5" t="s">
        <v>29</v>
      </c>
      <c r="D13" s="6">
        <v>4</v>
      </c>
      <c r="E13" s="23">
        <v>11687.5</v>
      </c>
      <c r="F13" s="7">
        <f t="shared" si="0"/>
        <v>46750</v>
      </c>
      <c r="G13" s="61"/>
      <c r="H13" s="7">
        <f>E13-(E13*$G$8)</f>
        <v>11687.5</v>
      </c>
      <c r="I13" s="37">
        <f>H13*D13</f>
        <v>46750</v>
      </c>
    </row>
    <row r="14" spans="1:12" ht="83.4" customHeight="1" thickBot="1" x14ac:dyDescent="0.6">
      <c r="A14" s="36" t="s">
        <v>32</v>
      </c>
      <c r="B14" s="22" t="s">
        <v>65</v>
      </c>
      <c r="C14" s="5" t="s">
        <v>29</v>
      </c>
      <c r="D14" s="6">
        <v>4</v>
      </c>
      <c r="E14" s="23">
        <v>11687.5</v>
      </c>
      <c r="F14" s="7">
        <f t="shared" si="0"/>
        <v>46750</v>
      </c>
      <c r="G14" s="61"/>
      <c r="H14" s="7">
        <f>E14-(E14*$G$8)</f>
        <v>11687.5</v>
      </c>
      <c r="I14" s="37">
        <f>H14*D14</f>
        <v>46750</v>
      </c>
    </row>
    <row r="15" spans="1:12" ht="130.19999999999999" customHeight="1" x14ac:dyDescent="0.55000000000000004">
      <c r="A15" s="25" t="s">
        <v>0</v>
      </c>
      <c r="B15" s="26" t="s">
        <v>67</v>
      </c>
      <c r="C15" s="27" t="s">
        <v>4</v>
      </c>
      <c r="D15" s="27" t="s">
        <v>5</v>
      </c>
      <c r="E15" s="26" t="s">
        <v>9</v>
      </c>
      <c r="F15" s="26" t="s">
        <v>6</v>
      </c>
      <c r="G15" s="27" t="s">
        <v>36</v>
      </c>
      <c r="H15" s="26" t="s">
        <v>10</v>
      </c>
      <c r="I15" s="28" t="s">
        <v>12</v>
      </c>
    </row>
    <row r="16" spans="1:12" ht="77.400000000000006" customHeight="1" x14ac:dyDescent="0.55000000000000004">
      <c r="A16" s="36" t="s">
        <v>40</v>
      </c>
      <c r="B16" s="22" t="s">
        <v>63</v>
      </c>
      <c r="C16" s="5" t="s">
        <v>29</v>
      </c>
      <c r="D16" s="6">
        <v>4</v>
      </c>
      <c r="E16" s="23">
        <v>67500</v>
      </c>
      <c r="F16" s="7">
        <f t="shared" si="0"/>
        <v>270000</v>
      </c>
      <c r="G16" s="61"/>
      <c r="H16" s="7">
        <f>E16-(E16*$G$8)</f>
        <v>67500</v>
      </c>
      <c r="I16" s="37">
        <f>H16*D16</f>
        <v>270000</v>
      </c>
      <c r="J16" s="10"/>
    </row>
    <row r="17" spans="1:14" ht="93.6" customHeight="1" x14ac:dyDescent="0.55000000000000004">
      <c r="A17" s="36" t="s">
        <v>41</v>
      </c>
      <c r="B17" s="22" t="s">
        <v>64</v>
      </c>
      <c r="C17" s="5" t="s">
        <v>29</v>
      </c>
      <c r="D17" s="6">
        <v>4</v>
      </c>
      <c r="E17" s="23">
        <v>67500</v>
      </c>
      <c r="F17" s="7">
        <f t="shared" si="0"/>
        <v>270000</v>
      </c>
      <c r="G17" s="61"/>
      <c r="H17" s="7">
        <f>E17-(E17*$G$8)</f>
        <v>67500</v>
      </c>
      <c r="I17" s="37">
        <f>H17*D17</f>
        <v>270000</v>
      </c>
    </row>
    <row r="18" spans="1:14" ht="83.4" customHeight="1" x14ac:dyDescent="0.55000000000000004">
      <c r="A18" s="36" t="s">
        <v>42</v>
      </c>
      <c r="B18" s="22" t="s">
        <v>65</v>
      </c>
      <c r="C18" s="5" t="s">
        <v>29</v>
      </c>
      <c r="D18" s="6">
        <v>4</v>
      </c>
      <c r="E18" s="23">
        <v>67500</v>
      </c>
      <c r="F18" s="7">
        <f t="shared" si="0"/>
        <v>270000</v>
      </c>
      <c r="G18" s="61"/>
      <c r="H18" s="7">
        <f>E18-(E18*$G$8)</f>
        <v>67500</v>
      </c>
      <c r="I18" s="37">
        <f>H18*D18</f>
        <v>270000</v>
      </c>
    </row>
    <row r="19" spans="1:14" ht="83.4" customHeight="1" thickBot="1" x14ac:dyDescent="0.6">
      <c r="A19" s="62" t="s">
        <v>38</v>
      </c>
      <c r="B19" s="63"/>
      <c r="C19" s="63"/>
      <c r="D19" s="63"/>
      <c r="E19" s="63"/>
      <c r="F19" s="64"/>
      <c r="G19" s="35">
        <f>G8*50%+G12*10%+G16*40%</f>
        <v>0</v>
      </c>
    </row>
    <row r="20" spans="1:14" ht="48.6" customHeight="1" thickBot="1" x14ac:dyDescent="0.6">
      <c r="A20" s="10"/>
      <c r="B20" s="10"/>
      <c r="C20" s="10"/>
      <c r="D20" s="10"/>
      <c r="E20" s="10"/>
      <c r="F20" s="10"/>
      <c r="G20" s="10"/>
      <c r="N20" s="33"/>
    </row>
    <row r="21" spans="1:14" ht="138" customHeight="1" x14ac:dyDescent="0.55000000000000004">
      <c r="A21" s="25" t="s">
        <v>0</v>
      </c>
      <c r="B21" s="48" t="s">
        <v>50</v>
      </c>
      <c r="C21" s="49" t="s">
        <v>4</v>
      </c>
      <c r="D21" s="48" t="s">
        <v>33</v>
      </c>
      <c r="E21" s="48" t="s">
        <v>8</v>
      </c>
      <c r="F21" s="48" t="s">
        <v>6</v>
      </c>
      <c r="G21" s="49" t="s">
        <v>2</v>
      </c>
      <c r="H21" s="48" t="s">
        <v>11</v>
      </c>
      <c r="I21" s="48" t="s">
        <v>12</v>
      </c>
    </row>
    <row r="22" spans="1:14" ht="91.8" customHeight="1" x14ac:dyDescent="0.55000000000000004">
      <c r="A22" s="36" t="s">
        <v>52</v>
      </c>
      <c r="B22" s="38" t="s">
        <v>39</v>
      </c>
      <c r="C22" s="5" t="s">
        <v>7</v>
      </c>
      <c r="D22" s="6">
        <f>309+229+229+267+639</f>
        <v>1673</v>
      </c>
      <c r="E22" s="23">
        <v>502</v>
      </c>
      <c r="F22" s="7">
        <f>E22*D22</f>
        <v>839846</v>
      </c>
      <c r="G22" s="29"/>
      <c r="H22" s="7">
        <f t="shared" ref="H22:H27" si="1">E22-(E22*$G$22)</f>
        <v>502</v>
      </c>
      <c r="I22" s="37">
        <f t="shared" ref="I22:I27" si="2">H22*D22</f>
        <v>839846</v>
      </c>
      <c r="J22" s="10"/>
      <c r="L22" s="10"/>
    </row>
    <row r="23" spans="1:14" ht="111" customHeight="1" x14ac:dyDescent="0.55000000000000004">
      <c r="A23" s="36" t="s">
        <v>53</v>
      </c>
      <c r="B23" s="38" t="s">
        <v>46</v>
      </c>
      <c r="C23" s="5" t="s">
        <v>7</v>
      </c>
      <c r="D23" s="6">
        <f>128+95+95+111+264</f>
        <v>693</v>
      </c>
      <c r="E23" s="23">
        <v>615</v>
      </c>
      <c r="F23" s="7">
        <f>E23*D23</f>
        <v>426195</v>
      </c>
      <c r="G23" s="29"/>
      <c r="H23" s="7">
        <f t="shared" si="1"/>
        <v>615</v>
      </c>
      <c r="I23" s="37">
        <f t="shared" si="2"/>
        <v>426195</v>
      </c>
    </row>
    <row r="24" spans="1:14" ht="91.8" customHeight="1" x14ac:dyDescent="0.55000000000000004">
      <c r="A24" s="36" t="s">
        <v>54</v>
      </c>
      <c r="B24" s="38" t="s">
        <v>47</v>
      </c>
      <c r="C24" s="5" t="s">
        <v>7</v>
      </c>
      <c r="D24" s="6">
        <f>205+152+152+177+426</f>
        <v>1112</v>
      </c>
      <c r="E24" s="23">
        <v>475</v>
      </c>
      <c r="F24" s="7">
        <f t="shared" ref="F24:F27" si="3">E24*D24</f>
        <v>528200</v>
      </c>
      <c r="G24" s="29"/>
      <c r="H24" s="7">
        <f t="shared" si="1"/>
        <v>475</v>
      </c>
      <c r="I24" s="37">
        <f t="shared" si="2"/>
        <v>528200</v>
      </c>
    </row>
    <row r="25" spans="1:14" ht="91.8" customHeight="1" x14ac:dyDescent="0.55000000000000004">
      <c r="A25" s="36" t="s">
        <v>55</v>
      </c>
      <c r="B25" s="38" t="s">
        <v>48</v>
      </c>
      <c r="C25" s="5" t="s">
        <v>7</v>
      </c>
      <c r="D25" s="6">
        <f>307+228+228+265+636</f>
        <v>1664</v>
      </c>
      <c r="E25" s="23">
        <v>374</v>
      </c>
      <c r="F25" s="7">
        <f t="shared" si="3"/>
        <v>622336</v>
      </c>
      <c r="G25" s="29"/>
      <c r="H25" s="7">
        <f t="shared" si="1"/>
        <v>374</v>
      </c>
      <c r="I25" s="37">
        <f t="shared" si="2"/>
        <v>622336</v>
      </c>
    </row>
    <row r="26" spans="1:14" ht="189" customHeight="1" x14ac:dyDescent="0.55000000000000004">
      <c r="A26" s="36" t="s">
        <v>56</v>
      </c>
      <c r="B26" s="38" t="s">
        <v>49</v>
      </c>
      <c r="C26" s="5" t="s">
        <v>7</v>
      </c>
      <c r="D26" s="6">
        <f>696+516+516+600+1440</f>
        <v>3768</v>
      </c>
      <c r="E26" s="23">
        <v>415</v>
      </c>
      <c r="F26" s="7">
        <f t="shared" si="3"/>
        <v>1563720</v>
      </c>
      <c r="G26" s="29"/>
      <c r="H26" s="7">
        <f t="shared" si="1"/>
        <v>415</v>
      </c>
      <c r="I26" s="37">
        <f t="shared" si="2"/>
        <v>1563720</v>
      </c>
    </row>
    <row r="27" spans="1:14" ht="142.35" customHeight="1" x14ac:dyDescent="0.55000000000000004">
      <c r="A27" s="36" t="s">
        <v>57</v>
      </c>
      <c r="B27" s="38" t="s">
        <v>51</v>
      </c>
      <c r="C27" s="5" t="s">
        <v>7</v>
      </c>
      <c r="D27" s="6">
        <f>919+681+681+792+1902</f>
        <v>4975</v>
      </c>
      <c r="E27" s="23">
        <v>352</v>
      </c>
      <c r="F27" s="7">
        <f t="shared" si="3"/>
        <v>1751200</v>
      </c>
      <c r="G27" s="29"/>
      <c r="H27" s="7">
        <f t="shared" si="1"/>
        <v>352</v>
      </c>
      <c r="I27" s="37">
        <f t="shared" si="2"/>
        <v>1751200</v>
      </c>
    </row>
    <row r="28" spans="1:14" s="8" customFormat="1" ht="125.1" customHeight="1" thickBot="1" x14ac:dyDescent="0.6">
      <c r="A28" s="59" t="s">
        <v>58</v>
      </c>
      <c r="B28" s="59"/>
      <c r="C28" s="59"/>
      <c r="D28" s="59"/>
      <c r="E28" s="59"/>
      <c r="F28" s="59"/>
      <c r="G28" s="59"/>
      <c r="H28" s="59"/>
      <c r="I28" s="59"/>
      <c r="J28" s="2"/>
      <c r="K28" s="2"/>
      <c r="N28" s="34"/>
    </row>
    <row r="29" spans="1:14" s="8" customFormat="1" ht="78" customHeight="1" thickBot="1" x14ac:dyDescent="0.6">
      <c r="A29" s="65" t="s">
        <v>37</v>
      </c>
      <c r="B29" s="66"/>
      <c r="C29" s="66"/>
      <c r="D29" s="66"/>
      <c r="E29" s="66"/>
      <c r="F29" s="67"/>
      <c r="G29" s="24">
        <f>(G22*D22+G23*D23+G24*D24+G25*D25+G26*D26+G27*D27)/SUM(D22:D27)</f>
        <v>0</v>
      </c>
      <c r="I29" s="31"/>
      <c r="N29" s="34"/>
    </row>
    <row r="30" spans="1:14" s="8" customFormat="1" ht="55.2" customHeight="1" x14ac:dyDescent="0.55000000000000004">
      <c r="N30" s="34"/>
    </row>
    <row r="31" spans="1:14" ht="78" customHeight="1" x14ac:dyDescent="0.55000000000000004">
      <c r="A31" s="60" t="s">
        <v>18</v>
      </c>
      <c r="B31" s="60"/>
      <c r="C31" s="60"/>
      <c r="D31" s="60"/>
      <c r="E31" s="45">
        <f>SUM(F8:F27)</f>
        <v>7700497</v>
      </c>
      <c r="F31" s="8"/>
      <c r="G31" s="8"/>
      <c r="H31" s="8"/>
      <c r="I31" s="8"/>
      <c r="J31" s="8"/>
    </row>
    <row r="32" spans="1:14" s="8" customFormat="1" ht="11.4" customHeight="1" x14ac:dyDescent="0.55000000000000004">
      <c r="A32" s="14"/>
      <c r="B32" s="2"/>
      <c r="C32" s="2"/>
      <c r="D32" s="2"/>
      <c r="E32" s="2"/>
      <c r="N32" s="34"/>
    </row>
    <row r="33" spans="1:14" s="8" customFormat="1" ht="109.35" customHeight="1" x14ac:dyDescent="0.55000000000000004">
      <c r="A33" s="68" t="s">
        <v>43</v>
      </c>
      <c r="B33" s="69"/>
      <c r="C33" s="46">
        <f>G19</f>
        <v>0</v>
      </c>
      <c r="D33" s="47" t="s">
        <v>44</v>
      </c>
      <c r="E33" s="46">
        <v>0.6</v>
      </c>
      <c r="N33" s="34"/>
    </row>
    <row r="34" spans="1:14" s="8" customFormat="1" ht="99.6" customHeight="1" x14ac:dyDescent="0.55000000000000004">
      <c r="A34" s="68" t="s">
        <v>37</v>
      </c>
      <c r="B34" s="69"/>
      <c r="C34" s="46">
        <f>G29</f>
        <v>0</v>
      </c>
      <c r="D34" s="47" t="s">
        <v>45</v>
      </c>
      <c r="E34" s="46">
        <v>0.4</v>
      </c>
      <c r="N34" s="34"/>
    </row>
    <row r="35" spans="1:14" s="8" customFormat="1" ht="87" customHeight="1" x14ac:dyDescent="0.55000000000000004">
      <c r="A35" s="70" t="s">
        <v>19</v>
      </c>
      <c r="B35" s="71"/>
      <c r="C35" s="71"/>
      <c r="D35" s="72"/>
      <c r="E35" s="39">
        <f>C33*E33+C34*E34</f>
        <v>0</v>
      </c>
      <c r="N35" s="34"/>
    </row>
    <row r="36" spans="1:14" s="8" customFormat="1" ht="15" customHeight="1" x14ac:dyDescent="0.55000000000000004">
      <c r="A36" s="15"/>
      <c r="B36" s="11"/>
      <c r="C36" s="11"/>
      <c r="D36" s="11"/>
      <c r="E36" s="11"/>
      <c r="G36" s="11"/>
      <c r="N36" s="34"/>
    </row>
    <row r="37" spans="1:14" s="8" customFormat="1" ht="87" customHeight="1" x14ac:dyDescent="0.55000000000000004">
      <c r="A37" s="40" t="s">
        <v>20</v>
      </c>
      <c r="B37" s="41"/>
      <c r="C37" s="42"/>
      <c r="D37" s="43"/>
      <c r="E37" s="30">
        <f>E31-(E31*E35)</f>
        <v>7700497</v>
      </c>
      <c r="G37" s="11"/>
      <c r="H37" s="11"/>
      <c r="I37" s="11"/>
      <c r="N37" s="34"/>
    </row>
    <row r="38" spans="1:14" s="8" customFormat="1" ht="15" customHeight="1" x14ac:dyDescent="0.55000000000000004">
      <c r="A38" s="14"/>
      <c r="B38" s="2"/>
      <c r="C38" s="2"/>
      <c r="D38" s="2"/>
      <c r="E38" s="2"/>
      <c r="G38" s="13"/>
      <c r="H38" s="11"/>
      <c r="I38" s="11"/>
      <c r="N38" s="34"/>
    </row>
    <row r="39" spans="1:14" ht="82.8" customHeight="1" x14ac:dyDescent="0.55000000000000004">
      <c r="A39" s="60" t="s">
        <v>1</v>
      </c>
      <c r="B39" s="60"/>
      <c r="C39" s="60"/>
      <c r="D39" s="60"/>
      <c r="E39" s="30">
        <v>0</v>
      </c>
      <c r="F39" s="8"/>
      <c r="H39" s="10"/>
      <c r="I39" s="12"/>
    </row>
    <row r="40" spans="1:14" ht="30" customHeight="1" x14ac:dyDescent="0.55000000000000004">
      <c r="A40" s="14"/>
      <c r="F40" s="8"/>
      <c r="H40" s="10"/>
      <c r="I40" s="12"/>
    </row>
    <row r="41" spans="1:14" ht="60" customHeight="1" thickBot="1" x14ac:dyDescent="0.6">
      <c r="A41" s="62" t="s">
        <v>17</v>
      </c>
      <c r="B41" s="63"/>
      <c r="C41" s="63"/>
      <c r="D41" s="64"/>
      <c r="E41" s="44">
        <f>E37+E39</f>
        <v>7700497</v>
      </c>
      <c r="F41" s="8"/>
      <c r="H41" s="10"/>
    </row>
    <row r="42" spans="1:14" ht="15" customHeight="1" thickBot="1" x14ac:dyDescent="0.6">
      <c r="A42" s="9"/>
      <c r="B42" s="9"/>
      <c r="C42" s="9"/>
      <c r="D42" s="9"/>
      <c r="E42" s="9"/>
      <c r="F42" s="9"/>
      <c r="G42" s="9"/>
      <c r="H42" s="9"/>
      <c r="I42" s="9"/>
      <c r="J42" s="9"/>
    </row>
    <row r="43" spans="1:14" ht="91.2" customHeight="1" x14ac:dyDescent="0.55000000000000004">
      <c r="A43" s="75" t="s">
        <v>22</v>
      </c>
      <c r="B43" s="76"/>
      <c r="C43" s="76"/>
      <c r="D43" s="76"/>
      <c r="E43" s="76"/>
      <c r="F43" s="77"/>
      <c r="G43" s="9"/>
      <c r="H43" s="9"/>
      <c r="I43" s="9"/>
      <c r="J43" s="9"/>
    </row>
    <row r="44" spans="1:14" ht="101.55" customHeight="1" x14ac:dyDescent="0.55000000000000004">
      <c r="A44" s="78" t="s">
        <v>23</v>
      </c>
      <c r="B44" s="79"/>
      <c r="C44" s="79"/>
      <c r="D44" s="79"/>
      <c r="E44" s="80"/>
      <c r="F44" s="16"/>
      <c r="G44" s="9"/>
      <c r="H44" s="9"/>
      <c r="I44" s="9"/>
      <c r="J44" s="9"/>
    </row>
    <row r="45" spans="1:14" ht="18" customHeight="1" x14ac:dyDescent="0.55000000000000004">
      <c r="A45" s="17"/>
      <c r="B45" s="9"/>
      <c r="C45" s="9"/>
      <c r="D45" s="9"/>
      <c r="E45" s="9"/>
      <c r="F45" s="18"/>
      <c r="G45" s="9"/>
      <c r="H45" s="9"/>
      <c r="I45" s="9"/>
      <c r="J45" s="9"/>
    </row>
    <row r="46" spans="1:14" ht="51.6" customHeight="1" x14ac:dyDescent="0.55000000000000004">
      <c r="A46" s="81" t="s">
        <v>25</v>
      </c>
      <c r="B46" s="82"/>
      <c r="C46" s="82"/>
      <c r="D46" s="82"/>
      <c r="E46" s="82"/>
      <c r="F46" s="19" t="s">
        <v>21</v>
      </c>
      <c r="G46" s="9"/>
      <c r="H46" s="9"/>
      <c r="I46" s="9"/>
      <c r="J46" s="9"/>
    </row>
    <row r="47" spans="1:14" ht="40.200000000000003" customHeight="1" x14ac:dyDescent="0.55000000000000004">
      <c r="A47" s="83" t="s">
        <v>24</v>
      </c>
      <c r="B47" s="84"/>
      <c r="C47" s="84"/>
      <c r="D47" s="84"/>
      <c r="E47" s="85"/>
      <c r="F47" s="20"/>
      <c r="G47" s="9"/>
      <c r="H47" s="9"/>
      <c r="I47" s="9"/>
      <c r="J47" s="9"/>
    </row>
    <row r="48" spans="1:14" ht="142.80000000000001" customHeight="1" thickBot="1" x14ac:dyDescent="0.6">
      <c r="A48" s="86" t="s">
        <v>26</v>
      </c>
      <c r="B48" s="87"/>
      <c r="C48" s="87"/>
      <c r="D48" s="87"/>
      <c r="E48" s="87"/>
      <c r="F48" s="21"/>
      <c r="G48" s="9"/>
      <c r="H48" s="9"/>
      <c r="I48" s="9"/>
      <c r="J48" s="9"/>
    </row>
    <row r="49" spans="1:10" x14ac:dyDescent="0.55000000000000004">
      <c r="A49" s="9"/>
      <c r="B49" s="9"/>
      <c r="C49" s="9"/>
      <c r="D49" s="9"/>
      <c r="E49" s="9"/>
      <c r="F49" s="9"/>
      <c r="G49" s="9"/>
      <c r="H49" s="9"/>
      <c r="I49" s="9"/>
      <c r="J49" s="9"/>
    </row>
    <row r="50" spans="1:10" x14ac:dyDescent="0.55000000000000004">
      <c r="A50" s="9"/>
      <c r="B50" s="9"/>
      <c r="C50" s="9"/>
      <c r="D50" s="9"/>
      <c r="E50" s="9"/>
      <c r="F50" s="9"/>
      <c r="G50" s="9"/>
      <c r="H50" s="9"/>
      <c r="I50" s="9"/>
      <c r="J50" s="9"/>
    </row>
    <row r="51" spans="1:10" ht="196.8" customHeight="1" x14ac:dyDescent="0.55000000000000004">
      <c r="A51" s="73" t="s">
        <v>34</v>
      </c>
      <c r="B51" s="73"/>
      <c r="C51" s="73"/>
      <c r="D51" s="73"/>
      <c r="E51" s="73"/>
      <c r="F51" s="73"/>
      <c r="G51" s="9"/>
      <c r="H51" s="9"/>
      <c r="I51" s="9"/>
      <c r="J51" s="9"/>
    </row>
    <row r="52" spans="1:10" ht="28.8" customHeight="1" x14ac:dyDescent="0.55000000000000004">
      <c r="A52" s="9"/>
      <c r="B52" s="9"/>
      <c r="C52" s="9"/>
      <c r="D52" s="9"/>
      <c r="E52" s="9"/>
      <c r="F52" s="9"/>
      <c r="G52" s="9"/>
      <c r="H52" s="9"/>
      <c r="I52" s="9"/>
      <c r="J52" s="9"/>
    </row>
    <row r="53" spans="1:10" ht="82.8" customHeight="1" x14ac:dyDescent="0.55000000000000004">
      <c r="A53" s="74" t="s">
        <v>27</v>
      </c>
      <c r="B53" s="74"/>
      <c r="C53" s="74"/>
      <c r="D53" s="74"/>
      <c r="E53" s="74"/>
      <c r="F53" s="74"/>
      <c r="G53" s="9"/>
      <c r="H53" s="9"/>
      <c r="I53" s="9"/>
      <c r="J53" s="9"/>
    </row>
  </sheetData>
  <sheetProtection sheet="1" formatCells="0" formatColumns="0" formatRows="0" insertColumns="0" insertRows="0" insertHyperlinks="0" deleteColumns="0" deleteRows="0" sort="0" autoFilter="0" pivotTables="0"/>
  <protectedRanges>
    <protectedRange sqref="F44:F48" name="Intervallo6"/>
    <protectedRange sqref="G22:G27" name="Intervallo5"/>
    <protectedRange sqref="G16" name="Intervallo4"/>
    <protectedRange sqref="G12" name="Intervallo3"/>
    <protectedRange sqref="G8" name="Intervallo2"/>
    <protectedRange sqref="A4" name="Intervallo1"/>
  </protectedRanges>
  <mergeCells count="22">
    <mergeCell ref="A51:F51"/>
    <mergeCell ref="A53:F53"/>
    <mergeCell ref="A43:F43"/>
    <mergeCell ref="A44:E44"/>
    <mergeCell ref="A46:E46"/>
    <mergeCell ref="A47:E47"/>
    <mergeCell ref="A48:E48"/>
    <mergeCell ref="A41:D41"/>
    <mergeCell ref="A29:F29"/>
    <mergeCell ref="A19:F19"/>
    <mergeCell ref="G12:G14"/>
    <mergeCell ref="G16:G18"/>
    <mergeCell ref="A33:B33"/>
    <mergeCell ref="A34:B34"/>
    <mergeCell ref="A35:D35"/>
    <mergeCell ref="A31:D31"/>
    <mergeCell ref="A2:I2"/>
    <mergeCell ref="A4:I4"/>
    <mergeCell ref="A3:I3"/>
    <mergeCell ref="A28:I28"/>
    <mergeCell ref="A39:D39"/>
    <mergeCell ref="G8:G10"/>
  </mergeCells>
  <phoneticPr fontId="2" type="noConversion"/>
  <pageMargins left="0.7" right="0.7" top="0.75" bottom="0.75" header="0.3" footer="0.3"/>
  <pageSetup paperSize="8" scale="35" fitToHeight="0" orientation="portrait" r:id="rId1"/>
  <headerFooter>
    <oddFooter>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OE</vt:lpstr>
      <vt:lpstr>OE!Area_stampa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V</dc:creator>
  <cp:keywords/>
  <dc:description/>
  <cp:lastModifiedBy>Colantoni, Alessia</cp:lastModifiedBy>
  <cp:revision/>
  <dcterms:created xsi:type="dcterms:W3CDTF">2019-10-14T14:08:39Z</dcterms:created>
  <dcterms:modified xsi:type="dcterms:W3CDTF">2025-04-14T12:37:54Z</dcterms:modified>
  <cp:category/>
  <cp:contentStatus/>
</cp:coreProperties>
</file>